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240" yWindow="105" windowWidth="23670" windowHeight="10440"/>
  </bookViews>
  <sheets>
    <sheet name="EW Saas-Fee" sheetId="2" r:id="rId1"/>
    <sheet name="EW Saas-Fee ausserhalb Bauzone" sheetId="4" state="hidden" r:id="rId2"/>
    <sheet name="EW Saas-Fee ausserhalb Bauzone1" sheetId="3" state="hidden" r:id="rId3"/>
  </sheets>
  <definedNames>
    <definedName name="_xlnm.Print_Area" localSheetId="0">'EW Saas-Fee'!$A$1:$H$93</definedName>
  </definedNames>
  <calcPr calcId="125725"/>
</workbook>
</file>

<file path=xl/calcChain.xml><?xml version="1.0" encoding="utf-8"?>
<calcChain xmlns="http://schemas.openxmlformats.org/spreadsheetml/2006/main">
  <c r="H74" i="2"/>
  <c r="G74"/>
  <c r="G14" s="1"/>
  <c r="B91"/>
  <c r="B90"/>
  <c r="B89"/>
  <c r="B88"/>
  <c r="B87"/>
  <c r="B86"/>
  <c r="B85"/>
  <c r="B84"/>
  <c r="B83"/>
  <c r="B82"/>
  <c r="B81"/>
  <c r="B80"/>
  <c r="B79"/>
  <c r="B78"/>
  <c r="B77"/>
  <c r="B76"/>
  <c r="B75"/>
  <c r="B73"/>
  <c r="B72"/>
  <c r="B71"/>
  <c r="B70"/>
  <c r="B69"/>
  <c r="B68"/>
  <c r="B67"/>
  <c r="B66"/>
  <c r="B65"/>
  <c r="B64"/>
  <c r="B63"/>
  <c r="B62"/>
  <c r="B61"/>
  <c r="B60"/>
  <c r="B59"/>
  <c r="B74"/>
  <c r="D74"/>
  <c r="G13"/>
  <c r="G75"/>
  <c r="N30"/>
  <c r="N14"/>
  <c r="N13"/>
  <c r="N12"/>
  <c r="N11"/>
  <c r="D91"/>
  <c r="D90"/>
  <c r="D89"/>
  <c r="D88"/>
  <c r="D87"/>
  <c r="D86"/>
  <c r="D85"/>
  <c r="D84"/>
  <c r="D83"/>
  <c r="D82"/>
  <c r="D81"/>
  <c r="D80"/>
  <c r="D79"/>
  <c r="D78"/>
  <c r="D77"/>
  <c r="D76"/>
  <c r="G60"/>
  <c r="G61"/>
  <c r="G62"/>
  <c r="G63"/>
  <c r="G64"/>
  <c r="G65"/>
  <c r="G66"/>
  <c r="G67"/>
  <c r="G68"/>
  <c r="G69"/>
  <c r="G70"/>
  <c r="G71"/>
  <c r="G72"/>
  <c r="G73"/>
  <c r="G59"/>
  <c r="D28" i="4"/>
  <c r="D27"/>
  <c r="D26"/>
  <c r="D25"/>
  <c r="D24"/>
  <c r="D23"/>
  <c r="D22"/>
  <c r="D21"/>
  <c r="D20"/>
  <c r="D19"/>
  <c r="D18"/>
  <c r="D17"/>
  <c r="D16"/>
  <c r="D15"/>
  <c r="D14"/>
  <c r="D13"/>
  <c r="D60" i="2"/>
  <c r="D61"/>
  <c r="D62"/>
  <c r="D63"/>
  <c r="D64"/>
  <c r="D65"/>
  <c r="D66"/>
  <c r="D67"/>
  <c r="D68"/>
  <c r="D69"/>
  <c r="D70"/>
  <c r="D71"/>
  <c r="D72"/>
  <c r="H72" s="1"/>
  <c r="D73"/>
  <c r="D75"/>
  <c r="D59"/>
  <c r="N48" l="1"/>
  <c r="N50" s="1"/>
  <c r="G15" s="1"/>
  <c r="N47"/>
  <c r="H75"/>
  <c r="H59"/>
  <c r="H66"/>
  <c r="H67"/>
  <c r="H73"/>
  <c r="H65"/>
  <c r="H62"/>
  <c r="H64"/>
  <c r="H70"/>
  <c r="H68"/>
  <c r="H60"/>
  <c r="H69"/>
  <c r="H61"/>
  <c r="H71"/>
  <c r="H63"/>
</calcChain>
</file>

<file path=xl/comments1.xml><?xml version="1.0" encoding="utf-8"?>
<comments xmlns="http://schemas.openxmlformats.org/spreadsheetml/2006/main">
  <authors>
    <author>Administrator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Anschlussstromunterbrecher
Angabe der Stromstärke der Absicherung in [A]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projektierte Kabellänge ab EW Netzanschlusspunkt
Angabe der Länge in [m]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Liegt der Netzanschluss innerhalb oder ausserhalb der Bauzone
Auswahl: In oder Aus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Anzahl Steuerapparate / Zähler
Angabe der Summe aller Apparate inkl. RSA- Empfänger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Lieferung des Anschlusskastens durch EW?
Auswahl: Ja oder nein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Ist der Anschlusskasten von Aussen zugänglich oder im Gebäude platziert?
Auswahl: Ja oder nein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Steuerapparat / Tarifapparat
Auswahl: Neumontage oder Abänderung</t>
        </r>
      </text>
    </comment>
  </commentList>
</comments>
</file>

<file path=xl/sharedStrings.xml><?xml version="1.0" encoding="utf-8"?>
<sst xmlns="http://schemas.openxmlformats.org/spreadsheetml/2006/main" count="233" uniqueCount="87">
  <si>
    <t>Netzkostenbeitrag</t>
  </si>
  <si>
    <t>Netzanschlussbeitrag</t>
  </si>
  <si>
    <t>Kosten EW Saas-Fee innerhalb Bauzone</t>
  </si>
  <si>
    <t>Anschlussüber-
stromunterbrecher</t>
  </si>
  <si>
    <t>Anschluss-
leistung</t>
  </si>
  <si>
    <t>A</t>
  </si>
  <si>
    <t>kVA</t>
  </si>
  <si>
    <t>400V/50Hz</t>
  </si>
  <si>
    <t>CHF</t>
  </si>
  <si>
    <t>CHF/m</t>
  </si>
  <si>
    <t>Minimaler
Kabelquerschnitt</t>
  </si>
  <si>
    <t>Netzkosten-beitrag</t>
  </si>
  <si>
    <t>Anschlussbeitrag bis 20m Kabellänge</t>
  </si>
  <si>
    <t>Zuschlag über 20m Kabellänge</t>
  </si>
  <si>
    <t>3 x 25 / 25 mm2</t>
  </si>
  <si>
    <t>3 x 50 / 50 mm2</t>
  </si>
  <si>
    <t>3 x 95 / 95 mm2</t>
  </si>
  <si>
    <t>3 x 150 / 150 mm2</t>
  </si>
  <si>
    <t>3 x 240 / 240 mm2</t>
  </si>
  <si>
    <t>Netzkostenbeitrag pro A</t>
  </si>
  <si>
    <t>Anschlussbeitrag* bis 20m Kabellänge</t>
  </si>
  <si>
    <t>4 x 240 / 240 mm2</t>
  </si>
  <si>
    <t>Tot. Kosten</t>
  </si>
  <si>
    <t xml:space="preserve">Zusätzliche Kosten Anschlussbeitrag </t>
  </si>
  <si>
    <t>*Diese Anschlussbeiträge werden nach Aufwand verrechnet</t>
  </si>
  <si>
    <t>Zuschlag über 
20m Kabellänge</t>
  </si>
  <si>
    <t>*</t>
  </si>
  <si>
    <t>Nach effektivem Aufwand =&gt; EW Erstellt eine Offerte</t>
  </si>
  <si>
    <t>In/Aus Bauzone</t>
  </si>
  <si>
    <t>Neumontage pro Steuerapparat / Zähler</t>
  </si>
  <si>
    <t>Abänderung pro Steuerapparat / Zähler</t>
  </si>
  <si>
    <t>Anschlusssicherung</t>
  </si>
  <si>
    <t>Kosten</t>
  </si>
  <si>
    <t>Ansatz/ Abänderung</t>
  </si>
  <si>
    <t>80 bis 160A</t>
  </si>
  <si>
    <t>180 bis 250A</t>
  </si>
  <si>
    <t>25 bis 63A</t>
  </si>
  <si>
    <t>Neumontage</t>
  </si>
  <si>
    <t>exkl. MwSt.</t>
  </si>
  <si>
    <t>Kosten / Referenzwerte</t>
  </si>
  <si>
    <t>Anschlusskasten innerhalb Gebäude</t>
  </si>
  <si>
    <t>Anschlusskasten ausserhalb Gebäude</t>
  </si>
  <si>
    <r>
      <t>Cos</t>
    </r>
    <r>
      <rPr>
        <b/>
        <sz val="11"/>
        <rFont val="Calibri"/>
        <family val="2"/>
      </rPr>
      <t>φ</t>
    </r>
  </si>
  <si>
    <t>Anschlussspezifikation</t>
  </si>
  <si>
    <t>Elektrischer Netzanschluss EW Saas-Fee</t>
  </si>
  <si>
    <t>Bauherr</t>
  </si>
  <si>
    <t>Name, Vorname</t>
  </si>
  <si>
    <t>Strasse, Nr.</t>
  </si>
  <si>
    <t>Telefon</t>
  </si>
  <si>
    <t>PLZ, Ort</t>
  </si>
  <si>
    <t xml:space="preserve">Anzahl 
Steuerapparate / Zähler </t>
  </si>
  <si>
    <t>Antragsteller</t>
  </si>
  <si>
    <t>Objekt</t>
  </si>
  <si>
    <t>Hausname</t>
  </si>
  <si>
    <t>Kostenberechnung</t>
  </si>
  <si>
    <t>Objekttyp</t>
  </si>
  <si>
    <t>Anzahl Wohnungen</t>
  </si>
  <si>
    <t>Anzahl Geschäfte</t>
  </si>
  <si>
    <t>Architekt</t>
  </si>
  <si>
    <t>Elektro Projektverfasser</t>
  </si>
  <si>
    <t>Elektro Unternehmung</t>
  </si>
  <si>
    <t>Hinweis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</si>
  <si>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Gem. Art. 6.24 der Werkvorschriften Oberwallis /WVOW) sind die Messeinrichtungen in einem Aussenkasten zu montieren.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</si>
  <si>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Gem. Art. 6.25 der WVOW muss die Zugänglichkeit zu den Messeinrichtungen mittels Schlüsselkasten oder Schlüsselrohr gewährleistet werden.</t>
    </r>
  </si>
  <si>
    <t>Dem Netzanschlussbegehren sind folgende Unterlagen beizulegen:</t>
  </si>
  <si>
    <t>- Situationsplan (Ausschnitt des Katasterplanes) mit der Lage des Objektes, mit den Abständen der Eigentumsgrenzen und den darauf bereits bestehenden Bauten,</t>
  </si>
  <si>
    <t xml:space="preserve">   der bestehenden und projektierten öffentlichen Wege oder Privatzugänge</t>
  </si>
  <si>
    <t>- Plan des Keller- und Erdgeschosses</t>
  </si>
  <si>
    <t>- Verzeichnis der Geschäftsräume mit Angabe der Bestimmung und des Bezügerstromunterbrechers</t>
  </si>
  <si>
    <t>Nummer</t>
  </si>
  <si>
    <t xml:space="preserve">    ____________</t>
  </si>
  <si>
    <t>automatisch</t>
  </si>
  <si>
    <t>manuell</t>
  </si>
  <si>
    <t>Anschlusskasten Aussen</t>
  </si>
  <si>
    <t>Neumontage / Abänderung</t>
  </si>
  <si>
    <t>Nein</t>
  </si>
  <si>
    <t>Anschlusskasten durch EW?</t>
  </si>
  <si>
    <r>
      <t>Einfamilienhaus</t>
    </r>
    <r>
      <rPr>
        <vertAlign val="superscript"/>
        <sz val="10"/>
        <color theme="1"/>
        <rFont val="Calibri"/>
        <family val="2"/>
        <scheme val="minor"/>
      </rPr>
      <t>1</t>
    </r>
  </si>
  <si>
    <r>
      <t>Geschäftshaus</t>
    </r>
    <r>
      <rPr>
        <vertAlign val="superscript"/>
        <sz val="10"/>
        <color theme="1"/>
        <rFont val="Calibri"/>
        <family val="2"/>
        <scheme val="minor"/>
      </rPr>
      <t>2</t>
    </r>
  </si>
  <si>
    <r>
      <t>Diverse</t>
    </r>
    <r>
      <rPr>
        <vertAlign val="superscript"/>
        <sz val="10"/>
        <color theme="1"/>
        <rFont val="Calibri"/>
        <family val="2"/>
        <scheme val="minor"/>
      </rPr>
      <t>1</t>
    </r>
  </si>
  <si>
    <r>
      <t>Mehrfamilienhaus</t>
    </r>
    <r>
      <rPr>
        <vertAlign val="superscript"/>
        <sz val="10"/>
        <color theme="1"/>
        <rFont val="Calibri"/>
        <family val="2"/>
        <scheme val="minor"/>
      </rPr>
      <t>2</t>
    </r>
  </si>
  <si>
    <r>
      <t>Landwirtschaft</t>
    </r>
    <r>
      <rPr>
        <vertAlign val="superscript"/>
        <sz val="10"/>
        <color theme="1"/>
        <rFont val="Calibri"/>
        <family val="2"/>
        <scheme val="minor"/>
      </rPr>
      <t>1</t>
    </r>
  </si>
  <si>
    <t>Spezialfälle nach effektivem Aufwand</t>
  </si>
  <si>
    <t>Gilt nur für Anschlüsse ohne neue Trafostation, NE7</t>
  </si>
  <si>
    <t>Kabellänge [m]</t>
  </si>
  <si>
    <t>Benötigter Strom [A]</t>
  </si>
  <si>
    <t>In</t>
  </si>
</sst>
</file>

<file path=xl/styles.xml><?xml version="1.0" encoding="utf-8"?>
<styleSheet xmlns="http://schemas.openxmlformats.org/spreadsheetml/2006/main">
  <numFmts count="3">
    <numFmt numFmtId="44" formatCode="_ &quot;Fr.&quot;\ * #,##0.00_ ;_ &quot;Fr.&quot;\ * \-#,##0.00_ ;_ &quot;Fr.&quot;\ * &quot;-&quot;??_ ;_ @_ "/>
    <numFmt numFmtId="164" formatCode="&quot;Fr.&quot;\ #,##0.00"/>
    <numFmt numFmtId="165" formatCode="0.0"/>
  </numFmts>
  <fonts count="1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3" borderId="9" applyNumberFormat="0" applyAlignment="0" applyProtection="0"/>
    <xf numFmtId="44" fontId="6" fillId="0" borderId="0" applyFont="0" applyFill="0" applyBorder="0" applyAlignment="0" applyProtection="0"/>
  </cellStyleXfs>
  <cellXfs count="92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" fillId="0" borderId="0" xfId="0" applyFont="1" applyProtection="1"/>
    <xf numFmtId="0" fontId="12" fillId="5" borderId="0" xfId="0" applyFont="1" applyFill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0" fillId="0" borderId="1" xfId="0" applyFill="1" applyBorder="1" applyProtection="1"/>
    <xf numFmtId="0" fontId="0" fillId="5" borderId="1" xfId="0" applyFill="1" applyBorder="1" applyAlignment="1" applyProtection="1">
      <alignment horizontal="center"/>
    </xf>
    <xf numFmtId="0" fontId="1" fillId="0" borderId="4" xfId="0" applyFont="1" applyBorder="1" applyProtection="1"/>
    <xf numFmtId="0" fontId="0" fillId="0" borderId="0" xfId="0" applyBorder="1" applyProtection="1"/>
    <xf numFmtId="0" fontId="1" fillId="0" borderId="3" xfId="0" applyFont="1" applyBorder="1" applyProtection="1"/>
    <xf numFmtId="0" fontId="0" fillId="0" borderId="2" xfId="0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44" fontId="5" fillId="2" borderId="0" xfId="2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5" fillId="4" borderId="8" xfId="0" applyFont="1" applyFill="1" applyBorder="1" applyAlignment="1" applyProtection="1">
      <alignment vertical="center" wrapText="1"/>
    </xf>
    <xf numFmtId="44" fontId="5" fillId="4" borderId="8" xfId="2" applyFont="1" applyFill="1" applyBorder="1" applyAlignment="1" applyProtection="1">
      <alignment vertical="center" wrapText="1"/>
    </xf>
    <xf numFmtId="0" fontId="8" fillId="7" borderId="0" xfId="1" applyFont="1" applyFill="1" applyBorder="1" applyAlignment="1" applyProtection="1">
      <alignment vertical="center"/>
    </xf>
    <xf numFmtId="44" fontId="8" fillId="7" borderId="0" xfId="2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Protection="1"/>
    <xf numFmtId="164" fontId="8" fillId="0" borderId="0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164" fontId="5" fillId="0" borderId="6" xfId="0" applyNumberFormat="1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/>
    </xf>
    <xf numFmtId="2" fontId="5" fillId="0" borderId="6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6" xfId="0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0" fillId="0" borderId="12" xfId="0" applyBorder="1" applyProtection="1"/>
    <xf numFmtId="0" fontId="0" fillId="0" borderId="10" xfId="0" applyBorder="1" applyProtection="1"/>
    <xf numFmtId="0" fontId="0" fillId="2" borderId="1" xfId="0" applyFill="1" applyBorder="1" applyAlignment="1" applyProtection="1">
      <alignment horizontal="center" vertical="top" wrapText="1"/>
    </xf>
    <xf numFmtId="0" fontId="0" fillId="2" borderId="13" xfId="0" applyFill="1" applyBorder="1" applyAlignment="1" applyProtection="1">
      <alignment horizontal="center" vertical="top" wrapText="1"/>
    </xf>
    <xf numFmtId="0" fontId="0" fillId="4" borderId="11" xfId="0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top" wrapText="1"/>
    </xf>
    <xf numFmtId="0" fontId="0" fillId="4" borderId="13" xfId="0" applyFill="1" applyBorder="1" applyAlignment="1" applyProtection="1">
      <alignment horizontal="center" vertical="top" wrapText="1"/>
    </xf>
    <xf numFmtId="0" fontId="0" fillId="7" borderId="11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0" fillId="6" borderId="1" xfId="0" applyFill="1" applyBorder="1" applyAlignment="1" applyProtection="1">
      <alignment horizontal="center" wrapText="1"/>
    </xf>
    <xf numFmtId="0" fontId="0" fillId="6" borderId="1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164" fontId="0" fillId="0" borderId="13" xfId="0" applyNumberFormat="1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1" fillId="0" borderId="6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/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 applyBorder="1" applyProtection="1"/>
    <xf numFmtId="165" fontId="0" fillId="0" borderId="1" xfId="0" applyNumberFormat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</cellXfs>
  <cellStyles count="3">
    <cellStyle name="Eingabe" xfId="1" builtinId="20"/>
    <cellStyle name="Standard" xfId="0" builtinId="0"/>
    <cellStyle name="Währung" xfId="2" builtinId="4"/>
  </cellStyles>
  <dxfs count="2">
    <dxf>
      <font>
        <strike/>
      </font>
      <fill>
        <patternFill patternType="none">
          <bgColor auto="1"/>
        </patternFill>
      </fill>
    </dxf>
    <dxf>
      <font>
        <strike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1066801</xdr:colOff>
      <xdr:row>18</xdr:row>
      <xdr:rowOff>190500</xdr:rowOff>
    </xdr:from>
    <xdr:to>
      <xdr:col>7</xdr:col>
      <xdr:colOff>295276</xdr:colOff>
      <xdr:row>30</xdr:row>
      <xdr:rowOff>28575</xdr:rowOff>
    </xdr:to>
    <xdr:sp macro="" textlink="">
      <xdr:nvSpPr>
        <xdr:cNvPr id="2" name="Textfeld 1"/>
        <xdr:cNvSpPr txBox="1"/>
      </xdr:nvSpPr>
      <xdr:spPr>
        <a:xfrm>
          <a:off x="5943601" y="4362450"/>
          <a:ext cx="3448050" cy="21526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/>
            <a:t>Datum:</a:t>
          </a:r>
        </a:p>
        <a:p>
          <a:endParaRPr lang="de-CH" sz="1100"/>
        </a:p>
        <a:p>
          <a:endParaRPr lang="de-CH" sz="1100"/>
        </a:p>
        <a:p>
          <a:endParaRPr lang="de-CH" sz="1100"/>
        </a:p>
        <a:p>
          <a:endParaRPr lang="de-CH" sz="1100"/>
        </a:p>
        <a:p>
          <a:endParaRPr lang="de-CH" sz="1100"/>
        </a:p>
        <a:p>
          <a:r>
            <a:rPr lang="de-CH" sz="1100"/>
            <a:t>Unterschrift/Stempel:</a:t>
          </a:r>
        </a:p>
        <a:p>
          <a:endParaRPr lang="de-CH" sz="1100"/>
        </a:p>
      </xdr:txBody>
    </xdr:sp>
    <xdr:clientData/>
  </xdr:twoCellAnchor>
  <xdr:twoCellAnchor>
    <xdr:from>
      <xdr:col>6</xdr:col>
      <xdr:colOff>466725</xdr:colOff>
      <xdr:row>0</xdr:row>
      <xdr:rowOff>0</xdr:rowOff>
    </xdr:from>
    <xdr:to>
      <xdr:col>7</xdr:col>
      <xdr:colOff>1104900</xdr:colOff>
      <xdr:row>1</xdr:row>
      <xdr:rowOff>238125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0"/>
          <a:ext cx="18002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N93"/>
  <sheetViews>
    <sheetView showGridLines="0" tabSelected="1" zoomScaleNormal="100" workbookViewId="0">
      <selection activeCell="G8" sqref="G8"/>
    </sheetView>
  </sheetViews>
  <sheetFormatPr baseColWidth="10" defaultRowHeight="15"/>
  <cols>
    <col min="1" max="5" width="18.28515625" style="11" customWidth="1"/>
    <col min="6" max="6" width="27.5703125" style="11" customWidth="1"/>
    <col min="7" max="7" width="17.42578125" style="11" customWidth="1"/>
    <col min="8" max="8" width="18" style="11" customWidth="1"/>
    <col min="9" max="12" width="13.28515625" style="11" customWidth="1"/>
    <col min="13" max="13" width="11.42578125" style="11" customWidth="1"/>
    <col min="14" max="14" width="11.42578125" style="11" hidden="1" customWidth="1"/>
    <col min="15" max="15" width="0" style="11" hidden="1" customWidth="1"/>
    <col min="16" max="16384" width="11.42578125" style="11"/>
  </cols>
  <sheetData>
    <row r="1" spans="1:14" ht="45.75" customHeight="1">
      <c r="A1" s="10" t="s">
        <v>44</v>
      </c>
      <c r="E1" s="12" t="s">
        <v>69</v>
      </c>
      <c r="F1" s="11" t="s">
        <v>70</v>
      </c>
      <c r="G1" s="13"/>
    </row>
    <row r="2" spans="1:14" ht="21" customHeight="1"/>
    <row r="3" spans="1:14" ht="15.75">
      <c r="A3" s="14" t="s">
        <v>45</v>
      </c>
      <c r="F3" s="14" t="s">
        <v>43</v>
      </c>
      <c r="G3" s="15" t="s">
        <v>71</v>
      </c>
      <c r="H3" s="16" t="s">
        <v>72</v>
      </c>
    </row>
    <row r="4" spans="1:14">
      <c r="A4" s="11" t="s">
        <v>46</v>
      </c>
      <c r="B4" s="74"/>
      <c r="C4" s="31" t="s">
        <v>48</v>
      </c>
      <c r="D4" s="74"/>
      <c r="F4" s="17" t="s">
        <v>85</v>
      </c>
      <c r="G4" s="77"/>
      <c r="H4" s="19"/>
    </row>
    <row r="5" spans="1:14">
      <c r="A5" s="11" t="s">
        <v>47</v>
      </c>
      <c r="B5" s="75"/>
      <c r="C5" s="31" t="s">
        <v>49</v>
      </c>
      <c r="D5" s="75"/>
      <c r="E5" s="20"/>
      <c r="F5" s="17" t="s">
        <v>84</v>
      </c>
      <c r="G5" s="77"/>
      <c r="H5" s="21"/>
    </row>
    <row r="6" spans="1:14">
      <c r="C6" s="31"/>
      <c r="F6" s="17" t="s">
        <v>28</v>
      </c>
      <c r="G6" s="77" t="s">
        <v>86</v>
      </c>
      <c r="H6" s="21"/>
    </row>
    <row r="7" spans="1:14" ht="30">
      <c r="A7" s="14" t="s">
        <v>51</v>
      </c>
      <c r="C7" s="31"/>
      <c r="F7" s="22" t="s">
        <v>50</v>
      </c>
      <c r="G7" s="78">
        <v>2</v>
      </c>
      <c r="H7" s="21"/>
    </row>
    <row r="8" spans="1:14">
      <c r="A8" s="11" t="s">
        <v>46</v>
      </c>
      <c r="B8" s="74"/>
      <c r="C8" s="31" t="s">
        <v>48</v>
      </c>
      <c r="D8" s="74"/>
      <c r="F8" s="17" t="s">
        <v>76</v>
      </c>
      <c r="G8" s="77" t="s">
        <v>75</v>
      </c>
      <c r="H8" s="21"/>
    </row>
    <row r="9" spans="1:14">
      <c r="A9" s="11" t="s">
        <v>47</v>
      </c>
      <c r="B9" s="75"/>
      <c r="C9" s="31" t="s">
        <v>49</v>
      </c>
      <c r="D9" s="75"/>
      <c r="F9" s="17" t="s">
        <v>73</v>
      </c>
      <c r="G9" s="77" t="s">
        <v>75</v>
      </c>
      <c r="H9" s="21"/>
    </row>
    <row r="10" spans="1:14">
      <c r="C10" s="12"/>
      <c r="F10" s="17" t="s">
        <v>74</v>
      </c>
      <c r="G10" s="77" t="s">
        <v>37</v>
      </c>
    </row>
    <row r="11" spans="1:14" ht="15.75" customHeight="1">
      <c r="A11" s="14" t="s">
        <v>52</v>
      </c>
      <c r="C11" s="12"/>
      <c r="N11" s="11">
        <f>IF($G$4&lt;=63,G47,0)</f>
        <v>300</v>
      </c>
    </row>
    <row r="12" spans="1:14" ht="15.75">
      <c r="A12" s="11" t="s">
        <v>53</v>
      </c>
      <c r="B12" s="74"/>
      <c r="C12" s="31"/>
      <c r="D12" s="84"/>
      <c r="F12" s="14" t="s">
        <v>54</v>
      </c>
      <c r="H12" s="25"/>
      <c r="N12" s="11">
        <f>IF(OR($G$4&gt;160,$G$4&lt;80),0,G48)</f>
        <v>0</v>
      </c>
    </row>
    <row r="13" spans="1:14" ht="15" customHeight="1">
      <c r="A13" s="11" t="s">
        <v>47</v>
      </c>
      <c r="B13" s="74"/>
      <c r="C13" s="31" t="s">
        <v>49</v>
      </c>
      <c r="D13" s="74"/>
      <c r="F13" s="23" t="s">
        <v>0</v>
      </c>
      <c r="G13" s="24" t="e">
        <f>VLOOKUP(G4,A59:D91,4,0)</f>
        <v>#N/A</v>
      </c>
      <c r="H13" s="25"/>
      <c r="N13" s="11">
        <f>IF(OR($G$4&gt;250,$G$4&lt;180),0,G49)</f>
        <v>0</v>
      </c>
    </row>
    <row r="14" spans="1:14" ht="15.75" thickBot="1">
      <c r="C14" s="31"/>
      <c r="F14" s="26" t="s">
        <v>1</v>
      </c>
      <c r="G14" s="27" t="e">
        <f>VLOOKUP(G4,A59:H91,5,0)+VLOOKUP(G4,A59:H91,7,0)</f>
        <v>#N/A</v>
      </c>
      <c r="H14" s="25"/>
      <c r="N14" s="11">
        <f>IF($G$4&lt;=63,G50,0)</f>
        <v>700</v>
      </c>
    </row>
    <row r="15" spans="1:14" ht="15.75">
      <c r="A15" s="14" t="s">
        <v>55</v>
      </c>
      <c r="F15" s="28" t="s">
        <v>22</v>
      </c>
      <c r="G15" s="29" t="e">
        <f>VLOOKUP(G4,A59:H91,8,0)+IF(G10="Neumontage",G7*C47,G7*C48)+IF(G8="Ja",N50,0)</f>
        <v>#N/A</v>
      </c>
      <c r="H15" s="25"/>
    </row>
    <row r="16" spans="1:14" ht="15.75">
      <c r="A16" s="80" t="s">
        <v>77</v>
      </c>
      <c r="B16" s="80" t="s">
        <v>78</v>
      </c>
      <c r="C16" s="81" t="s">
        <v>79</v>
      </c>
      <c r="D16" s="82" t="s">
        <v>56</v>
      </c>
      <c r="E16" s="83"/>
      <c r="F16" s="20"/>
      <c r="G16" s="30" t="s">
        <v>38</v>
      </c>
      <c r="H16" s="25"/>
    </row>
    <row r="17" spans="1:14" ht="15.75">
      <c r="A17" s="80" t="s">
        <v>80</v>
      </c>
      <c r="B17" s="80" t="s">
        <v>81</v>
      </c>
      <c r="C17" s="80"/>
      <c r="D17" s="82" t="s">
        <v>57</v>
      </c>
      <c r="E17" s="83"/>
      <c r="H17" s="25"/>
    </row>
    <row r="18" spans="1:14">
      <c r="F18" s="32"/>
      <c r="G18" s="20"/>
      <c r="H18" s="25"/>
    </row>
    <row r="19" spans="1:14" ht="15.75">
      <c r="A19" s="14" t="s">
        <v>58</v>
      </c>
      <c r="H19" s="25"/>
    </row>
    <row r="20" spans="1:14">
      <c r="A20" s="11" t="s">
        <v>46</v>
      </c>
      <c r="B20" s="74"/>
      <c r="C20" s="31" t="s">
        <v>48</v>
      </c>
      <c r="D20" s="76"/>
      <c r="H20" s="25"/>
    </row>
    <row r="21" spans="1:14">
      <c r="A21" s="11" t="s">
        <v>47</v>
      </c>
      <c r="B21" s="74"/>
      <c r="C21" s="31" t="s">
        <v>49</v>
      </c>
      <c r="D21" s="75"/>
      <c r="H21" s="25"/>
    </row>
    <row r="22" spans="1:14">
      <c r="C22" s="31"/>
      <c r="H22" s="25"/>
    </row>
    <row r="23" spans="1:14" ht="15.75">
      <c r="A23" s="14" t="s">
        <v>59</v>
      </c>
      <c r="C23" s="31"/>
      <c r="H23" s="25"/>
    </row>
    <row r="24" spans="1:14">
      <c r="A24" s="11" t="s">
        <v>46</v>
      </c>
      <c r="B24" s="74"/>
      <c r="C24" s="31" t="s">
        <v>48</v>
      </c>
      <c r="D24" s="76"/>
      <c r="H24" s="25"/>
    </row>
    <row r="25" spans="1:14">
      <c r="A25" s="11" t="s">
        <v>47</v>
      </c>
      <c r="B25" s="74"/>
      <c r="C25" s="31" t="s">
        <v>49</v>
      </c>
      <c r="D25" s="75"/>
      <c r="H25" s="25"/>
    </row>
    <row r="26" spans="1:14">
      <c r="C26" s="31"/>
      <c r="H26" s="25"/>
    </row>
    <row r="27" spans="1:14" ht="15.75">
      <c r="A27" s="14" t="s">
        <v>60</v>
      </c>
      <c r="C27" s="31"/>
      <c r="H27" s="25"/>
    </row>
    <row r="28" spans="1:14">
      <c r="A28" s="11" t="s">
        <v>46</v>
      </c>
      <c r="B28" s="74"/>
      <c r="C28" s="31" t="s">
        <v>48</v>
      </c>
      <c r="D28" s="76"/>
      <c r="H28" s="25"/>
    </row>
    <row r="29" spans="1:14">
      <c r="A29" s="11" t="s">
        <v>47</v>
      </c>
      <c r="B29" s="74"/>
      <c r="C29" s="31" t="s">
        <v>49</v>
      </c>
      <c r="D29" s="75"/>
      <c r="H29" s="25"/>
    </row>
    <row r="30" spans="1:14">
      <c r="C30" s="31"/>
      <c r="H30" s="25"/>
      <c r="N30" s="11">
        <f>IF(OR($G$4&gt;160,$G$4&lt;80),0,G51)</f>
        <v>0</v>
      </c>
    </row>
    <row r="31" spans="1:14">
      <c r="H31" s="25"/>
    </row>
    <row r="32" spans="1:14" ht="15.75">
      <c r="A32" s="14" t="s">
        <v>61</v>
      </c>
      <c r="H32" s="25"/>
    </row>
    <row r="33" spans="1:14" ht="17.25">
      <c r="A33" s="11" t="s">
        <v>62</v>
      </c>
      <c r="H33" s="25"/>
    </row>
    <row r="34" spans="1:14" ht="17.25">
      <c r="A34" s="11" t="s">
        <v>63</v>
      </c>
      <c r="H34" s="25"/>
    </row>
    <row r="35" spans="1:14">
      <c r="H35" s="25"/>
    </row>
    <row r="36" spans="1:14" ht="15.75">
      <c r="A36" s="14" t="s">
        <v>64</v>
      </c>
      <c r="H36" s="25"/>
    </row>
    <row r="37" spans="1:14">
      <c r="A37" s="33" t="s">
        <v>65</v>
      </c>
      <c r="H37" s="25"/>
    </row>
    <row r="38" spans="1:14">
      <c r="A38" s="11" t="s">
        <v>66</v>
      </c>
      <c r="H38" s="25"/>
    </row>
    <row r="39" spans="1:14">
      <c r="A39" s="33" t="s">
        <v>67</v>
      </c>
      <c r="H39" s="25"/>
    </row>
    <row r="40" spans="1:14">
      <c r="A40" s="33" t="s">
        <v>68</v>
      </c>
      <c r="H40" s="25"/>
    </row>
    <row r="41" spans="1:14" ht="15" customHeight="1"/>
    <row r="42" spans="1:14" ht="15.75">
      <c r="A42" s="14" t="s">
        <v>39</v>
      </c>
    </row>
    <row r="43" spans="1:14">
      <c r="C43" s="34" t="s">
        <v>32</v>
      </c>
      <c r="E43" s="20"/>
      <c r="F43" s="20"/>
      <c r="G43" s="20"/>
    </row>
    <row r="44" spans="1:14">
      <c r="A44" s="37" t="s">
        <v>19</v>
      </c>
      <c r="B44" s="35"/>
      <c r="C44" s="36">
        <v>130</v>
      </c>
      <c r="E44" s="37" t="s">
        <v>42</v>
      </c>
      <c r="F44" s="38">
        <v>1</v>
      </c>
    </row>
    <row r="46" spans="1:14">
      <c r="A46" s="79" t="s">
        <v>33</v>
      </c>
      <c r="B46" s="39"/>
      <c r="C46" s="34" t="s">
        <v>32</v>
      </c>
      <c r="E46" s="37"/>
      <c r="F46" s="40" t="s">
        <v>31</v>
      </c>
      <c r="G46" s="41" t="s">
        <v>32</v>
      </c>
    </row>
    <row r="47" spans="1:14">
      <c r="A47" s="42" t="s">
        <v>29</v>
      </c>
      <c r="B47" s="35"/>
      <c r="C47" s="36">
        <v>40</v>
      </c>
      <c r="E47" s="86" t="s">
        <v>41</v>
      </c>
      <c r="F47" s="43" t="s">
        <v>36</v>
      </c>
      <c r="G47" s="44">
        <v>300</v>
      </c>
      <c r="N47" s="11">
        <f>SUM(N11:N13)</f>
        <v>300</v>
      </c>
    </row>
    <row r="48" spans="1:14">
      <c r="A48" s="45" t="s">
        <v>30</v>
      </c>
      <c r="B48" s="46"/>
      <c r="C48" s="47">
        <v>70</v>
      </c>
      <c r="E48" s="87"/>
      <c r="F48" s="48" t="s">
        <v>34</v>
      </c>
      <c r="G48" s="36">
        <v>600</v>
      </c>
      <c r="N48" s="11">
        <f>SUM(N14:N30)</f>
        <v>700</v>
      </c>
    </row>
    <row r="49" spans="1:14">
      <c r="A49" s="49"/>
      <c r="B49" s="46"/>
      <c r="C49" s="47"/>
      <c r="E49" s="88"/>
      <c r="F49" s="48" t="s">
        <v>35</v>
      </c>
      <c r="G49" s="36">
        <v>800</v>
      </c>
    </row>
    <row r="50" spans="1:14">
      <c r="A50" s="49"/>
      <c r="B50" s="46"/>
      <c r="C50" s="47"/>
      <c r="E50" s="86" t="s">
        <v>40</v>
      </c>
      <c r="F50" s="43" t="s">
        <v>36</v>
      </c>
      <c r="G50" s="44">
        <v>700</v>
      </c>
      <c r="N50" s="11">
        <f>IF(G9="Ja",N47,N48)</f>
        <v>700</v>
      </c>
    </row>
    <row r="51" spans="1:14">
      <c r="E51" s="87"/>
      <c r="F51" s="48" t="s">
        <v>34</v>
      </c>
      <c r="G51" s="36">
        <v>1000</v>
      </c>
    </row>
    <row r="52" spans="1:14" ht="15" customHeight="1">
      <c r="E52" s="88"/>
      <c r="F52" s="48" t="s">
        <v>35</v>
      </c>
      <c r="G52" s="36">
        <v>1200</v>
      </c>
    </row>
    <row r="54" spans="1:14">
      <c r="D54" s="50"/>
      <c r="E54" s="89" t="s">
        <v>83</v>
      </c>
      <c r="F54" s="90"/>
      <c r="G54" s="91"/>
    </row>
    <row r="55" spans="1:14" ht="14.25" customHeight="1">
      <c r="D55" s="50"/>
      <c r="E55" s="89" t="s">
        <v>82</v>
      </c>
      <c r="F55" s="90"/>
      <c r="G55" s="91"/>
    </row>
    <row r="56" spans="1:14">
      <c r="D56" s="51"/>
      <c r="G56" s="50"/>
    </row>
    <row r="57" spans="1:14" s="58" customFormat="1" ht="32.25" customHeight="1">
      <c r="A57" s="52" t="s">
        <v>3</v>
      </c>
      <c r="B57" s="52" t="s">
        <v>4</v>
      </c>
      <c r="C57" s="52" t="s">
        <v>10</v>
      </c>
      <c r="D57" s="53" t="s">
        <v>11</v>
      </c>
      <c r="E57" s="54" t="s">
        <v>12</v>
      </c>
      <c r="F57" s="55" t="s">
        <v>25</v>
      </c>
      <c r="G57" s="56" t="s">
        <v>23</v>
      </c>
      <c r="H57" s="57" t="s">
        <v>22</v>
      </c>
    </row>
    <row r="58" spans="1:14" s="31" customFormat="1">
      <c r="A58" s="59" t="s">
        <v>5</v>
      </c>
      <c r="B58" s="60" t="s">
        <v>6</v>
      </c>
      <c r="C58" s="60" t="s">
        <v>7</v>
      </c>
      <c r="D58" s="61" t="s">
        <v>8</v>
      </c>
      <c r="E58" s="62" t="s">
        <v>8</v>
      </c>
      <c r="F58" s="60" t="s">
        <v>9</v>
      </c>
      <c r="G58" s="61" t="s">
        <v>8</v>
      </c>
      <c r="H58" s="62" t="s">
        <v>8</v>
      </c>
      <c r="N58" s="11"/>
    </row>
    <row r="59" spans="1:14">
      <c r="A59" s="63">
        <v>10</v>
      </c>
      <c r="B59" s="85">
        <f t="shared" ref="B59:B73" si="0">0.4*A59*SQRT(3)</f>
        <v>6.9282032302755088</v>
      </c>
      <c r="C59" s="63" t="s">
        <v>14</v>
      </c>
      <c r="D59" s="64">
        <f t="shared" ref="D59:D91" si="1">$C$44*A59</f>
        <v>1300</v>
      </c>
      <c r="E59" s="65">
        <v>2860</v>
      </c>
      <c r="F59" s="66">
        <v>24</v>
      </c>
      <c r="G59" s="64">
        <f t="shared" ref="G59:G75" si="2">IF(($G$5-20)&lt;0,0,($G$5-20))*F59</f>
        <v>0</v>
      </c>
      <c r="H59" s="65">
        <f>D59+E59+G59</f>
        <v>4160</v>
      </c>
    </row>
    <row r="60" spans="1:14">
      <c r="A60" s="63">
        <v>16</v>
      </c>
      <c r="B60" s="85">
        <f t="shared" si="0"/>
        <v>11.085125168440815</v>
      </c>
      <c r="C60" s="63" t="s">
        <v>14</v>
      </c>
      <c r="D60" s="64">
        <f t="shared" si="1"/>
        <v>2080</v>
      </c>
      <c r="E60" s="65">
        <v>2860</v>
      </c>
      <c r="F60" s="66">
        <v>24</v>
      </c>
      <c r="G60" s="64">
        <f t="shared" si="2"/>
        <v>0</v>
      </c>
      <c r="H60" s="65">
        <f t="shared" ref="H60:H74" si="3">D60+E60+G60</f>
        <v>4940</v>
      </c>
    </row>
    <row r="61" spans="1:14">
      <c r="A61" s="63">
        <v>20</v>
      </c>
      <c r="B61" s="85">
        <f t="shared" si="0"/>
        <v>13.856406460551018</v>
      </c>
      <c r="C61" s="63" t="s">
        <v>14</v>
      </c>
      <c r="D61" s="64">
        <f t="shared" si="1"/>
        <v>2600</v>
      </c>
      <c r="E61" s="65">
        <v>2860</v>
      </c>
      <c r="F61" s="66">
        <v>24</v>
      </c>
      <c r="G61" s="64">
        <f t="shared" si="2"/>
        <v>0</v>
      </c>
      <c r="H61" s="65">
        <f t="shared" si="3"/>
        <v>5460</v>
      </c>
    </row>
    <row r="62" spans="1:14">
      <c r="A62" s="63">
        <v>25</v>
      </c>
      <c r="B62" s="85">
        <f t="shared" si="0"/>
        <v>17.320508075688771</v>
      </c>
      <c r="C62" s="63" t="s">
        <v>14</v>
      </c>
      <c r="D62" s="64">
        <f t="shared" si="1"/>
        <v>3250</v>
      </c>
      <c r="E62" s="65">
        <v>2860</v>
      </c>
      <c r="F62" s="66">
        <v>24</v>
      </c>
      <c r="G62" s="64">
        <f t="shared" si="2"/>
        <v>0</v>
      </c>
      <c r="H62" s="65">
        <f t="shared" si="3"/>
        <v>6110</v>
      </c>
    </row>
    <row r="63" spans="1:14">
      <c r="A63" s="63">
        <v>40</v>
      </c>
      <c r="B63" s="85">
        <f t="shared" si="0"/>
        <v>27.712812921102035</v>
      </c>
      <c r="C63" s="63" t="s">
        <v>14</v>
      </c>
      <c r="D63" s="64">
        <f t="shared" si="1"/>
        <v>5200</v>
      </c>
      <c r="E63" s="65">
        <v>2860</v>
      </c>
      <c r="F63" s="66">
        <v>24</v>
      </c>
      <c r="G63" s="64">
        <f t="shared" si="2"/>
        <v>0</v>
      </c>
      <c r="H63" s="65">
        <f t="shared" si="3"/>
        <v>8060</v>
      </c>
    </row>
    <row r="64" spans="1:14">
      <c r="A64" s="63">
        <v>63</v>
      </c>
      <c r="B64" s="85">
        <f t="shared" si="0"/>
        <v>43.647680350735712</v>
      </c>
      <c r="C64" s="63" t="s">
        <v>14</v>
      </c>
      <c r="D64" s="64">
        <f t="shared" si="1"/>
        <v>8190</v>
      </c>
      <c r="E64" s="65">
        <v>2860</v>
      </c>
      <c r="F64" s="66">
        <v>24</v>
      </c>
      <c r="G64" s="64">
        <f t="shared" si="2"/>
        <v>0</v>
      </c>
      <c r="H64" s="65">
        <f t="shared" si="3"/>
        <v>11050</v>
      </c>
    </row>
    <row r="65" spans="1:8">
      <c r="A65" s="63">
        <v>80</v>
      </c>
      <c r="B65" s="85">
        <f t="shared" si="0"/>
        <v>55.42562584220407</v>
      </c>
      <c r="C65" s="63" t="s">
        <v>14</v>
      </c>
      <c r="D65" s="64">
        <f t="shared" si="1"/>
        <v>10400</v>
      </c>
      <c r="E65" s="65">
        <v>2960</v>
      </c>
      <c r="F65" s="66">
        <v>24</v>
      </c>
      <c r="G65" s="64">
        <f t="shared" si="2"/>
        <v>0</v>
      </c>
      <c r="H65" s="65">
        <f t="shared" si="3"/>
        <v>13360</v>
      </c>
    </row>
    <row r="66" spans="1:8">
      <c r="A66" s="63">
        <v>100</v>
      </c>
      <c r="B66" s="85">
        <f t="shared" si="0"/>
        <v>69.282032302755084</v>
      </c>
      <c r="C66" s="63" t="s">
        <v>14</v>
      </c>
      <c r="D66" s="64">
        <f t="shared" si="1"/>
        <v>13000</v>
      </c>
      <c r="E66" s="65">
        <v>2960</v>
      </c>
      <c r="F66" s="66">
        <v>24</v>
      </c>
      <c r="G66" s="64">
        <f t="shared" si="2"/>
        <v>0</v>
      </c>
      <c r="H66" s="65">
        <f t="shared" si="3"/>
        <v>15960</v>
      </c>
    </row>
    <row r="67" spans="1:8">
      <c r="A67" s="63">
        <v>125</v>
      </c>
      <c r="B67" s="85">
        <f t="shared" si="0"/>
        <v>86.602540378443862</v>
      </c>
      <c r="C67" s="63" t="s">
        <v>15</v>
      </c>
      <c r="D67" s="64">
        <f t="shared" si="1"/>
        <v>16250</v>
      </c>
      <c r="E67" s="65">
        <v>3390</v>
      </c>
      <c r="F67" s="66">
        <v>45</v>
      </c>
      <c r="G67" s="64">
        <f t="shared" si="2"/>
        <v>0</v>
      </c>
      <c r="H67" s="65">
        <f t="shared" si="3"/>
        <v>19640</v>
      </c>
    </row>
    <row r="68" spans="1:8">
      <c r="A68" s="63">
        <v>160</v>
      </c>
      <c r="B68" s="85">
        <f t="shared" si="0"/>
        <v>110.85125168440814</v>
      </c>
      <c r="C68" s="63" t="s">
        <v>15</v>
      </c>
      <c r="D68" s="64">
        <f t="shared" si="1"/>
        <v>20800</v>
      </c>
      <c r="E68" s="65">
        <v>3390</v>
      </c>
      <c r="F68" s="66">
        <v>45</v>
      </c>
      <c r="G68" s="64">
        <f t="shared" si="2"/>
        <v>0</v>
      </c>
      <c r="H68" s="65">
        <f t="shared" si="3"/>
        <v>24190</v>
      </c>
    </row>
    <row r="69" spans="1:8">
      <c r="A69" s="63">
        <v>200</v>
      </c>
      <c r="B69" s="85">
        <f t="shared" si="0"/>
        <v>138.56406460551017</v>
      </c>
      <c r="C69" s="63" t="s">
        <v>16</v>
      </c>
      <c r="D69" s="64">
        <f t="shared" si="1"/>
        <v>26000</v>
      </c>
      <c r="E69" s="65">
        <v>4960</v>
      </c>
      <c r="F69" s="66">
        <v>74</v>
      </c>
      <c r="G69" s="64">
        <f t="shared" si="2"/>
        <v>0</v>
      </c>
      <c r="H69" s="65">
        <f t="shared" si="3"/>
        <v>30960</v>
      </c>
    </row>
    <row r="70" spans="1:8">
      <c r="A70" s="63">
        <v>250</v>
      </c>
      <c r="B70" s="85">
        <f t="shared" si="0"/>
        <v>173.20508075688772</v>
      </c>
      <c r="C70" s="63" t="s">
        <v>16</v>
      </c>
      <c r="D70" s="64">
        <f t="shared" si="1"/>
        <v>32500</v>
      </c>
      <c r="E70" s="65">
        <v>4960</v>
      </c>
      <c r="F70" s="66">
        <v>74</v>
      </c>
      <c r="G70" s="64">
        <f t="shared" si="2"/>
        <v>0</v>
      </c>
      <c r="H70" s="65">
        <f t="shared" si="3"/>
        <v>37460</v>
      </c>
    </row>
    <row r="71" spans="1:8">
      <c r="A71" s="63">
        <v>315</v>
      </c>
      <c r="B71" s="85">
        <f t="shared" si="0"/>
        <v>218.23840175367852</v>
      </c>
      <c r="C71" s="63" t="s">
        <v>17</v>
      </c>
      <c r="D71" s="64">
        <f t="shared" si="1"/>
        <v>40950</v>
      </c>
      <c r="E71" s="65">
        <v>6180</v>
      </c>
      <c r="F71" s="66">
        <v>94</v>
      </c>
      <c r="G71" s="64">
        <f t="shared" si="2"/>
        <v>0</v>
      </c>
      <c r="H71" s="65">
        <f t="shared" si="3"/>
        <v>47130</v>
      </c>
    </row>
    <row r="72" spans="1:8">
      <c r="A72" s="63">
        <v>355</v>
      </c>
      <c r="B72" s="85">
        <f t="shared" si="0"/>
        <v>245.95121467478057</v>
      </c>
      <c r="C72" s="63" t="s">
        <v>17</v>
      </c>
      <c r="D72" s="64">
        <f t="shared" si="1"/>
        <v>46150</v>
      </c>
      <c r="E72" s="65">
        <v>6180</v>
      </c>
      <c r="F72" s="66">
        <v>94</v>
      </c>
      <c r="G72" s="64">
        <f t="shared" si="2"/>
        <v>0</v>
      </c>
      <c r="H72" s="65">
        <f t="shared" si="3"/>
        <v>52330</v>
      </c>
    </row>
    <row r="73" spans="1:8">
      <c r="A73" s="63">
        <v>400</v>
      </c>
      <c r="B73" s="85">
        <f t="shared" si="0"/>
        <v>277.12812921102034</v>
      </c>
      <c r="C73" s="63" t="s">
        <v>18</v>
      </c>
      <c r="D73" s="64">
        <f t="shared" si="1"/>
        <v>52000</v>
      </c>
      <c r="E73" s="65">
        <v>7810</v>
      </c>
      <c r="F73" s="66">
        <v>175</v>
      </c>
      <c r="G73" s="64">
        <f t="shared" si="2"/>
        <v>0</v>
      </c>
      <c r="H73" s="65">
        <f t="shared" si="3"/>
        <v>59810</v>
      </c>
    </row>
    <row r="74" spans="1:8">
      <c r="A74" s="68">
        <v>500</v>
      </c>
      <c r="B74" s="85">
        <f>0.4*A74*SQRT(3)</f>
        <v>346.41016151377545</v>
      </c>
      <c r="C74" s="63" t="s">
        <v>18</v>
      </c>
      <c r="D74" s="64">
        <f t="shared" si="1"/>
        <v>65000</v>
      </c>
      <c r="E74" s="65">
        <v>7810</v>
      </c>
      <c r="F74" s="66">
        <v>175</v>
      </c>
      <c r="G74" s="64">
        <f t="shared" si="2"/>
        <v>0</v>
      </c>
      <c r="H74" s="65">
        <f t="shared" si="3"/>
        <v>72810</v>
      </c>
    </row>
    <row r="75" spans="1:8">
      <c r="A75" s="67">
        <v>630</v>
      </c>
      <c r="B75" s="85">
        <f t="shared" ref="B75:B91" si="4">0.4*A75*SQRT(3)</f>
        <v>436.47680350735703</v>
      </c>
      <c r="C75" s="63" t="s">
        <v>18</v>
      </c>
      <c r="D75" s="64">
        <f t="shared" si="1"/>
        <v>81900</v>
      </c>
      <c r="E75" s="65">
        <v>7810</v>
      </c>
      <c r="F75" s="66">
        <v>175</v>
      </c>
      <c r="G75" s="64">
        <f t="shared" si="2"/>
        <v>0</v>
      </c>
      <c r="H75" s="65">
        <f>D75+E75+G75</f>
        <v>89710</v>
      </c>
    </row>
    <row r="76" spans="1:8">
      <c r="A76" s="69">
        <v>800</v>
      </c>
      <c r="B76" s="85">
        <f t="shared" si="4"/>
        <v>554.25625842204067</v>
      </c>
      <c r="C76" s="18" t="s">
        <v>26</v>
      </c>
      <c r="D76" s="70">
        <f t="shared" si="1"/>
        <v>104000</v>
      </c>
      <c r="E76" s="71" t="s">
        <v>26</v>
      </c>
      <c r="F76" s="18" t="s">
        <v>26</v>
      </c>
      <c r="G76" s="72" t="s">
        <v>26</v>
      </c>
      <c r="H76" s="71" t="s">
        <v>26</v>
      </c>
    </row>
    <row r="77" spans="1:8">
      <c r="A77" s="69">
        <v>1000</v>
      </c>
      <c r="B77" s="85">
        <f t="shared" si="4"/>
        <v>692.8203230275509</v>
      </c>
      <c r="C77" s="18" t="s">
        <v>26</v>
      </c>
      <c r="D77" s="70">
        <f t="shared" si="1"/>
        <v>130000</v>
      </c>
      <c r="E77" s="71" t="s">
        <v>26</v>
      </c>
      <c r="F77" s="18" t="s">
        <v>26</v>
      </c>
      <c r="G77" s="72" t="s">
        <v>26</v>
      </c>
      <c r="H77" s="71" t="s">
        <v>26</v>
      </c>
    </row>
    <row r="78" spans="1:8">
      <c r="A78" s="69">
        <v>1250</v>
      </c>
      <c r="B78" s="85">
        <f t="shared" si="4"/>
        <v>866.02540378443859</v>
      </c>
      <c r="C78" s="18" t="s">
        <v>26</v>
      </c>
      <c r="D78" s="70">
        <f t="shared" si="1"/>
        <v>162500</v>
      </c>
      <c r="E78" s="71" t="s">
        <v>26</v>
      </c>
      <c r="F78" s="18" t="s">
        <v>26</v>
      </c>
      <c r="G78" s="72" t="s">
        <v>26</v>
      </c>
      <c r="H78" s="71" t="s">
        <v>26</v>
      </c>
    </row>
    <row r="79" spans="1:8">
      <c r="A79" s="69">
        <v>1400</v>
      </c>
      <c r="B79" s="85">
        <f t="shared" si="4"/>
        <v>969.94845223857124</v>
      </c>
      <c r="C79" s="18" t="s">
        <v>26</v>
      </c>
      <c r="D79" s="70">
        <f t="shared" si="1"/>
        <v>182000</v>
      </c>
      <c r="E79" s="71" t="s">
        <v>26</v>
      </c>
      <c r="F79" s="18" t="s">
        <v>26</v>
      </c>
      <c r="G79" s="72" t="s">
        <v>26</v>
      </c>
      <c r="H79" s="71" t="s">
        <v>26</v>
      </c>
    </row>
    <row r="80" spans="1:8">
      <c r="A80" s="69">
        <v>1600</v>
      </c>
      <c r="B80" s="85">
        <f t="shared" si="4"/>
        <v>1108.5125168440813</v>
      </c>
      <c r="C80" s="18" t="s">
        <v>26</v>
      </c>
      <c r="D80" s="70">
        <f t="shared" si="1"/>
        <v>208000</v>
      </c>
      <c r="E80" s="71" t="s">
        <v>26</v>
      </c>
      <c r="F80" s="18" t="s">
        <v>26</v>
      </c>
      <c r="G80" s="72" t="s">
        <v>26</v>
      </c>
      <c r="H80" s="71" t="s">
        <v>26</v>
      </c>
    </row>
    <row r="81" spans="1:8">
      <c r="A81" s="69">
        <v>1800</v>
      </c>
      <c r="B81" s="85">
        <f t="shared" si="4"/>
        <v>1247.0765814495917</v>
      </c>
      <c r="C81" s="18" t="s">
        <v>26</v>
      </c>
      <c r="D81" s="70">
        <f t="shared" si="1"/>
        <v>234000</v>
      </c>
      <c r="E81" s="71" t="s">
        <v>26</v>
      </c>
      <c r="F81" s="18" t="s">
        <v>26</v>
      </c>
      <c r="G81" s="72" t="s">
        <v>26</v>
      </c>
      <c r="H81" s="71" t="s">
        <v>26</v>
      </c>
    </row>
    <row r="82" spans="1:8">
      <c r="A82" s="69">
        <v>2000</v>
      </c>
      <c r="B82" s="85">
        <f t="shared" si="4"/>
        <v>1385.6406460551018</v>
      </c>
      <c r="C82" s="18" t="s">
        <v>26</v>
      </c>
      <c r="D82" s="70">
        <f t="shared" si="1"/>
        <v>260000</v>
      </c>
      <c r="E82" s="71" t="s">
        <v>26</v>
      </c>
      <c r="F82" s="18" t="s">
        <v>26</v>
      </c>
      <c r="G82" s="72" t="s">
        <v>26</v>
      </c>
      <c r="H82" s="71" t="s">
        <v>26</v>
      </c>
    </row>
    <row r="83" spans="1:8">
      <c r="A83" s="69">
        <v>2200</v>
      </c>
      <c r="B83" s="85">
        <f t="shared" si="4"/>
        <v>1524.2047106606119</v>
      </c>
      <c r="C83" s="18" t="s">
        <v>26</v>
      </c>
      <c r="D83" s="70">
        <f t="shared" si="1"/>
        <v>286000</v>
      </c>
      <c r="E83" s="71" t="s">
        <v>26</v>
      </c>
      <c r="F83" s="18" t="s">
        <v>26</v>
      </c>
      <c r="G83" s="72" t="s">
        <v>26</v>
      </c>
      <c r="H83" s="71" t="s">
        <v>26</v>
      </c>
    </row>
    <row r="84" spans="1:8">
      <c r="A84" s="69">
        <v>2500</v>
      </c>
      <c r="B84" s="85">
        <f t="shared" si="4"/>
        <v>1732.0508075688772</v>
      </c>
      <c r="C84" s="18" t="s">
        <v>26</v>
      </c>
      <c r="D84" s="70">
        <f t="shared" si="1"/>
        <v>325000</v>
      </c>
      <c r="E84" s="71" t="s">
        <v>26</v>
      </c>
      <c r="F84" s="18" t="s">
        <v>26</v>
      </c>
      <c r="G84" s="72" t="s">
        <v>26</v>
      </c>
      <c r="H84" s="71" t="s">
        <v>26</v>
      </c>
    </row>
    <row r="85" spans="1:8">
      <c r="A85" s="69">
        <v>2800</v>
      </c>
      <c r="B85" s="85">
        <f t="shared" si="4"/>
        <v>1939.8969044771425</v>
      </c>
      <c r="C85" s="18" t="s">
        <v>26</v>
      </c>
      <c r="D85" s="70">
        <f t="shared" si="1"/>
        <v>364000</v>
      </c>
      <c r="E85" s="71" t="s">
        <v>26</v>
      </c>
      <c r="F85" s="18" t="s">
        <v>26</v>
      </c>
      <c r="G85" s="72" t="s">
        <v>26</v>
      </c>
      <c r="H85" s="71" t="s">
        <v>26</v>
      </c>
    </row>
    <row r="86" spans="1:8">
      <c r="A86" s="69">
        <v>3000</v>
      </c>
      <c r="B86" s="85">
        <f t="shared" si="4"/>
        <v>2078.4609690826528</v>
      </c>
      <c r="C86" s="18" t="s">
        <v>26</v>
      </c>
      <c r="D86" s="70">
        <f t="shared" si="1"/>
        <v>390000</v>
      </c>
      <c r="E86" s="71" t="s">
        <v>26</v>
      </c>
      <c r="F86" s="18" t="s">
        <v>26</v>
      </c>
      <c r="G86" s="72" t="s">
        <v>26</v>
      </c>
      <c r="H86" s="71" t="s">
        <v>26</v>
      </c>
    </row>
    <row r="87" spans="1:8">
      <c r="A87" s="69">
        <v>3200</v>
      </c>
      <c r="B87" s="85">
        <f t="shared" si="4"/>
        <v>2217.0250336881627</v>
      </c>
      <c r="C87" s="18" t="s">
        <v>26</v>
      </c>
      <c r="D87" s="70">
        <f t="shared" si="1"/>
        <v>416000</v>
      </c>
      <c r="E87" s="71" t="s">
        <v>26</v>
      </c>
      <c r="F87" s="18" t="s">
        <v>26</v>
      </c>
      <c r="G87" s="72" t="s">
        <v>26</v>
      </c>
      <c r="H87" s="71" t="s">
        <v>26</v>
      </c>
    </row>
    <row r="88" spans="1:8">
      <c r="A88" s="69">
        <v>3800</v>
      </c>
      <c r="B88" s="85">
        <f t="shared" si="4"/>
        <v>2632.7172275046933</v>
      </c>
      <c r="C88" s="18" t="s">
        <v>26</v>
      </c>
      <c r="D88" s="70">
        <f t="shared" si="1"/>
        <v>494000</v>
      </c>
      <c r="E88" s="71" t="s">
        <v>26</v>
      </c>
      <c r="F88" s="18" t="s">
        <v>26</v>
      </c>
      <c r="G88" s="72" t="s">
        <v>26</v>
      </c>
      <c r="H88" s="71" t="s">
        <v>26</v>
      </c>
    </row>
    <row r="89" spans="1:8">
      <c r="A89" s="69">
        <v>4000</v>
      </c>
      <c r="B89" s="85">
        <f t="shared" si="4"/>
        <v>2771.2812921102036</v>
      </c>
      <c r="C89" s="18" t="s">
        <v>26</v>
      </c>
      <c r="D89" s="70">
        <f t="shared" si="1"/>
        <v>520000</v>
      </c>
      <c r="E89" s="71" t="s">
        <v>26</v>
      </c>
      <c r="F89" s="18" t="s">
        <v>26</v>
      </c>
      <c r="G89" s="72" t="s">
        <v>26</v>
      </c>
      <c r="H89" s="71" t="s">
        <v>26</v>
      </c>
    </row>
    <row r="90" spans="1:8">
      <c r="A90" s="69">
        <v>4500</v>
      </c>
      <c r="B90" s="85">
        <f t="shared" si="4"/>
        <v>3117.6914536239788</v>
      </c>
      <c r="C90" s="18" t="s">
        <v>26</v>
      </c>
      <c r="D90" s="70">
        <f t="shared" si="1"/>
        <v>585000</v>
      </c>
      <c r="E90" s="71" t="s">
        <v>26</v>
      </c>
      <c r="F90" s="18" t="s">
        <v>26</v>
      </c>
      <c r="G90" s="72" t="s">
        <v>26</v>
      </c>
      <c r="H90" s="71" t="s">
        <v>26</v>
      </c>
    </row>
    <row r="91" spans="1:8">
      <c r="A91" s="69">
        <v>5000</v>
      </c>
      <c r="B91" s="85">
        <f t="shared" si="4"/>
        <v>3464.1016151377544</v>
      </c>
      <c r="C91" s="18" t="s">
        <v>26</v>
      </c>
      <c r="D91" s="70">
        <f t="shared" si="1"/>
        <v>650000</v>
      </c>
      <c r="E91" s="71" t="s">
        <v>26</v>
      </c>
      <c r="F91" s="18" t="s">
        <v>26</v>
      </c>
      <c r="G91" s="72" t="s">
        <v>26</v>
      </c>
      <c r="H91" s="71" t="s">
        <v>26</v>
      </c>
    </row>
    <row r="93" spans="1:8">
      <c r="B93" s="18" t="s">
        <v>26</v>
      </c>
      <c r="C93" s="73" t="s">
        <v>27</v>
      </c>
    </row>
  </sheetData>
  <sheetProtection password="CE29" sheet="1" objects="1" scenarios="1" selectLockedCells="1"/>
  <mergeCells count="4">
    <mergeCell ref="E47:E49"/>
    <mergeCell ref="E50:E52"/>
    <mergeCell ref="E55:G55"/>
    <mergeCell ref="E54:G54"/>
  </mergeCells>
  <conditionalFormatting sqref="G9">
    <cfRule type="expression" dxfId="1" priority="2">
      <formula>IF($G$8="Nein",TRUE,FALSE)</formula>
    </cfRule>
  </conditionalFormatting>
  <conditionalFormatting sqref="F9">
    <cfRule type="expression" dxfId="0" priority="1">
      <formula>IF($G$8="Nein",TRUE,FALSE)</formula>
    </cfRule>
  </conditionalFormatting>
  <dataValidations count="7">
    <dataValidation type="list" allowBlank="1" showInputMessage="1" showErrorMessage="1" sqref="G10">
      <formula1>"Neumontage,Änderung"</formula1>
    </dataValidation>
    <dataValidation type="list" allowBlank="1" showInputMessage="1" showErrorMessage="1" sqref="G8:G9">
      <formula1>"Nein,Ja"</formula1>
    </dataValidation>
    <dataValidation type="list" allowBlank="1" showInputMessage="1" showErrorMessage="1" sqref="G6">
      <formula1>"In,Aus"</formula1>
    </dataValidation>
    <dataValidation type="list" allowBlank="1" showInputMessage="1" showErrorMessage="1" sqref="G4">
      <formula1>$A$59:$A$91</formula1>
    </dataValidation>
    <dataValidation type="whole" allowBlank="1" showInputMessage="1" showErrorMessage="1" sqref="G5">
      <formula1>1</formula1>
      <formula2>10000</formula2>
    </dataValidation>
    <dataValidation type="whole" allowBlank="1" showInputMessage="1" showErrorMessage="1" sqref="G7">
      <formula1>0</formula1>
      <formula2>50</formula2>
    </dataValidation>
    <dataValidation type="whole" allowBlank="1" showInputMessage="1" showErrorMessage="1" sqref="E16:E17">
      <formula1>0</formula1>
      <formula2>100</formula2>
    </dataValidation>
  </dataValidations>
  <printOptions horizontalCentered="1" verticalCentered="1"/>
  <pageMargins left="0.31496062992125984" right="0.31496062992125984" top="0.19685039370078741" bottom="0.59055118110236227" header="0.31496062992125984" footer="0.31496062992125984"/>
  <pageSetup paperSize="9" scale="55" orientation="portrait" r:id="rId1"/>
  <headerFooter>
    <oddFooter xml:space="preserve">&amp;L&amp;9Elektrizitätsversorgung Gemeinde Saas-Fee, 3906 Saas-Fee&amp;C&amp;9www.3906.ch&amp;R&amp;9bernd.kalbermatten@3906.ch; +41 (0)27 958 11 88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2:H28"/>
  <sheetViews>
    <sheetView view="pageLayout" zoomScaleNormal="100" workbookViewId="0">
      <selection activeCell="I11" sqref="I11"/>
    </sheetView>
  </sheetViews>
  <sheetFormatPr baseColWidth="10" defaultRowHeight="15"/>
  <cols>
    <col min="1" max="1" width="19" customWidth="1"/>
    <col min="3" max="3" width="16.28515625" customWidth="1"/>
    <col min="5" max="5" width="18.7109375" customWidth="1"/>
    <col min="6" max="6" width="17.42578125" customWidth="1"/>
  </cols>
  <sheetData>
    <row r="2" spans="1:8" ht="26.25">
      <c r="A2" s="5" t="s">
        <v>2</v>
      </c>
    </row>
    <row r="5" spans="1:8">
      <c r="H5" t="s">
        <v>24</v>
      </c>
    </row>
    <row r="6" spans="1:8">
      <c r="A6" s="1" t="s">
        <v>0</v>
      </c>
      <c r="B6" s="9">
        <v>130</v>
      </c>
    </row>
    <row r="9" spans="1:8" ht="14.25" customHeight="1"/>
    <row r="11" spans="1:8" ht="32.25" customHeight="1">
      <c r="A11" s="7" t="s">
        <v>3</v>
      </c>
      <c r="B11" s="7" t="s">
        <v>4</v>
      </c>
      <c r="C11" s="7" t="s">
        <v>10</v>
      </c>
      <c r="D11" s="7" t="s">
        <v>11</v>
      </c>
      <c r="E11" s="7" t="s">
        <v>20</v>
      </c>
      <c r="F11" s="7" t="s">
        <v>13</v>
      </c>
    </row>
    <row r="12" spans="1:8" s="4" customFormat="1">
      <c r="A12" s="6" t="s">
        <v>5</v>
      </c>
      <c r="B12" s="2" t="s">
        <v>6</v>
      </c>
      <c r="C12" s="2" t="s">
        <v>7</v>
      </c>
      <c r="D12" s="2" t="s">
        <v>8</v>
      </c>
      <c r="E12" s="2" t="s">
        <v>8</v>
      </c>
      <c r="F12" s="2" t="s">
        <v>9</v>
      </c>
    </row>
    <row r="13" spans="1:8">
      <c r="A13" s="8">
        <v>10</v>
      </c>
      <c r="B13" s="8">
        <v>6.9</v>
      </c>
      <c r="C13" s="8" t="s">
        <v>14</v>
      </c>
      <c r="D13" s="9">
        <f>$B$6*A13</f>
        <v>1300</v>
      </c>
      <c r="E13" s="9"/>
      <c r="F13" s="9"/>
    </row>
    <row r="14" spans="1:8">
      <c r="A14" s="8">
        <v>16</v>
      </c>
      <c r="B14" s="8">
        <v>11.1</v>
      </c>
      <c r="C14" s="8" t="s">
        <v>14</v>
      </c>
      <c r="D14" s="9">
        <f t="shared" ref="D14:D28" si="0">$B$6*A14</f>
        <v>2080</v>
      </c>
      <c r="E14" s="9"/>
      <c r="F14" s="9"/>
    </row>
    <row r="15" spans="1:8">
      <c r="A15" s="8">
        <v>20</v>
      </c>
      <c r="B15" s="8">
        <v>13.9</v>
      </c>
      <c r="C15" s="8" t="s">
        <v>14</v>
      </c>
      <c r="D15" s="9">
        <f t="shared" si="0"/>
        <v>2600</v>
      </c>
      <c r="E15" s="9"/>
      <c r="F15" s="9"/>
    </row>
    <row r="16" spans="1:8">
      <c r="A16" s="8">
        <v>25</v>
      </c>
      <c r="B16" s="8">
        <v>17.3</v>
      </c>
      <c r="C16" s="8" t="s">
        <v>14</v>
      </c>
      <c r="D16" s="9">
        <f t="shared" si="0"/>
        <v>3250</v>
      </c>
      <c r="E16" s="9"/>
      <c r="F16" s="9"/>
    </row>
    <row r="17" spans="1:6">
      <c r="A17" s="8">
        <v>40</v>
      </c>
      <c r="B17" s="8">
        <v>27.7</v>
      </c>
      <c r="C17" s="8" t="s">
        <v>14</v>
      </c>
      <c r="D17" s="9">
        <f t="shared" si="0"/>
        <v>5200</v>
      </c>
      <c r="E17" s="9"/>
      <c r="F17" s="9"/>
    </row>
    <row r="18" spans="1:6">
      <c r="A18" s="8">
        <v>63</v>
      </c>
      <c r="B18" s="8">
        <v>43.6</v>
      </c>
      <c r="C18" s="8" t="s">
        <v>14</v>
      </c>
      <c r="D18" s="9">
        <f t="shared" si="0"/>
        <v>8190</v>
      </c>
      <c r="E18" s="9"/>
      <c r="F18" s="9"/>
    </row>
    <row r="19" spans="1:6">
      <c r="A19" s="8">
        <v>80</v>
      </c>
      <c r="B19" s="8">
        <v>55.4</v>
      </c>
      <c r="C19" s="8" t="s">
        <v>14</v>
      </c>
      <c r="D19" s="9">
        <f t="shared" si="0"/>
        <v>10400</v>
      </c>
      <c r="E19" s="9"/>
      <c r="F19" s="9"/>
    </row>
    <row r="20" spans="1:6">
      <c r="A20" s="8">
        <v>100</v>
      </c>
      <c r="B20" s="8">
        <v>69.3</v>
      </c>
      <c r="C20" s="8" t="s">
        <v>14</v>
      </c>
      <c r="D20" s="9">
        <f t="shared" si="0"/>
        <v>13000</v>
      </c>
      <c r="E20" s="9"/>
      <c r="F20" s="9"/>
    </row>
    <row r="21" spans="1:6">
      <c r="A21" s="8">
        <v>125</v>
      </c>
      <c r="B21" s="8">
        <v>86.8</v>
      </c>
      <c r="C21" s="8" t="s">
        <v>15</v>
      </c>
      <c r="D21" s="9">
        <f t="shared" si="0"/>
        <v>16250</v>
      </c>
      <c r="E21" s="9"/>
      <c r="F21" s="9"/>
    </row>
    <row r="22" spans="1:6">
      <c r="A22" s="8">
        <v>160</v>
      </c>
      <c r="B22" s="8">
        <v>110.9</v>
      </c>
      <c r="C22" s="8" t="s">
        <v>15</v>
      </c>
      <c r="D22" s="9">
        <f t="shared" si="0"/>
        <v>20800</v>
      </c>
      <c r="E22" s="9"/>
      <c r="F22" s="9"/>
    </row>
    <row r="23" spans="1:6">
      <c r="A23" s="8">
        <v>200</v>
      </c>
      <c r="B23" s="8">
        <v>138.6</v>
      </c>
      <c r="C23" s="8" t="s">
        <v>16</v>
      </c>
      <c r="D23" s="9">
        <f t="shared" si="0"/>
        <v>26000</v>
      </c>
      <c r="E23" s="9"/>
      <c r="F23" s="9"/>
    </row>
    <row r="24" spans="1:6">
      <c r="A24" s="8">
        <v>250</v>
      </c>
      <c r="B24" s="8">
        <v>173.2</v>
      </c>
      <c r="C24" s="8" t="s">
        <v>16</v>
      </c>
      <c r="D24" s="9">
        <f t="shared" si="0"/>
        <v>32500</v>
      </c>
      <c r="E24" s="9"/>
      <c r="F24" s="9"/>
    </row>
    <row r="25" spans="1:6">
      <c r="A25" s="8">
        <v>315</v>
      </c>
      <c r="B25" s="8">
        <v>218.2</v>
      </c>
      <c r="C25" s="8" t="s">
        <v>17</v>
      </c>
      <c r="D25" s="9">
        <f t="shared" si="0"/>
        <v>40950</v>
      </c>
      <c r="E25" s="9"/>
      <c r="F25" s="9"/>
    </row>
    <row r="26" spans="1:6">
      <c r="A26" s="8">
        <v>355</v>
      </c>
      <c r="B26" s="8">
        <v>246</v>
      </c>
      <c r="C26" s="8" t="s">
        <v>17</v>
      </c>
      <c r="D26" s="9">
        <f t="shared" si="0"/>
        <v>46150</v>
      </c>
      <c r="E26" s="9"/>
      <c r="F26" s="9"/>
    </row>
    <row r="27" spans="1:6">
      <c r="A27" s="8">
        <v>400</v>
      </c>
      <c r="B27" s="8">
        <v>277.10000000000002</v>
      </c>
      <c r="C27" s="8" t="s">
        <v>18</v>
      </c>
      <c r="D27" s="9">
        <f t="shared" si="0"/>
        <v>52000</v>
      </c>
      <c r="E27" s="9"/>
      <c r="F27" s="9"/>
    </row>
    <row r="28" spans="1:6">
      <c r="A28" s="3">
        <v>630</v>
      </c>
      <c r="B28" s="8">
        <v>436.5</v>
      </c>
      <c r="C28" s="8" t="s">
        <v>21</v>
      </c>
      <c r="D28" s="9">
        <f t="shared" si="0"/>
        <v>81900</v>
      </c>
      <c r="E28" s="9"/>
      <c r="F28" s="9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4"/>
  <dimension ref="A1"/>
  <sheetViews>
    <sheetView workbookViewId="0">
      <selection activeCell="D41" sqref="D41"/>
    </sheetView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EW Saas-Fee</vt:lpstr>
      <vt:lpstr>EW Saas-Fee ausserhalb Bauzone</vt:lpstr>
      <vt:lpstr>EW Saas-Fee ausserhalb Bauzone1</vt:lpstr>
      <vt:lpstr>'EW Saas-Fee'!Druckbereich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Olivier Gottsponer</cp:lastModifiedBy>
  <cp:lastPrinted>2012-06-21T05:47:11Z</cp:lastPrinted>
  <dcterms:created xsi:type="dcterms:W3CDTF">2011-07-14T11:35:01Z</dcterms:created>
  <dcterms:modified xsi:type="dcterms:W3CDTF">2013-02-07T10:20:35Z</dcterms:modified>
</cp:coreProperties>
</file>